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<sst xmlns="http://schemas.openxmlformats.org/spreadsheetml/2006/main" count="46" uniqueCount="41">
  <si>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Variazione Capitale circolante netto</t>
  </si>
  <si>
    <t>Rimanenze</t>
  </si>
  <si>
    <t>Clienti</t>
  </si>
  <si>
    <t>Altri crediti</t>
  </si>
  <si>
    <t>Risconti attivi</t>
  </si>
  <si>
    <t>Fornitori</t>
  </si>
  <si>
    <t>Tributari</t>
  </si>
  <si>
    <t>Ist. Previdenziali</t>
  </si>
  <si>
    <t>Altri debiti</t>
  </si>
  <si>
    <t>Variazione risconti passivi</t>
  </si>
  <si>
    <t>Utile netto</t>
  </si>
  <si>
    <t>Ammortamenti</t>
  </si>
  <si>
    <t>Proventi finanziari</t>
  </si>
  <si>
    <t>Oneri finanziari</t>
  </si>
  <si>
    <t>Atività finanziaria della Fondazione</t>
  </si>
  <si>
    <t>Restituzione mutui</t>
  </si>
  <si>
    <t>Interessi passivi</t>
  </si>
  <si>
    <t>Interessi attivi</t>
  </si>
  <si>
    <t>Attività investimento Fondazione</t>
  </si>
  <si>
    <t>Acquisto immobilizzazioni immateriali</t>
  </si>
  <si>
    <t>Variazioni Fondi rischi</t>
  </si>
  <si>
    <t>Voce B Stato Patrimoniale</t>
  </si>
  <si>
    <t>netto fd. Sval</t>
  </si>
  <si>
    <t>Variazione Fondo TFR</t>
  </si>
  <si>
    <t>Previdenziali</t>
  </si>
  <si>
    <t>altri debiti</t>
  </si>
  <si>
    <t>Risconti passivi</t>
  </si>
  <si>
    <t>Storno F.do amm. dismissioni</t>
  </si>
  <si>
    <t>Flusso finanziario</t>
  </si>
  <si>
    <t xml:space="preserve">Altri crediti </t>
  </si>
  <si>
    <t>Aumento cassa della Fondazione</t>
  </si>
  <si>
    <t>Acconti</t>
  </si>
  <si>
    <t xml:space="preserve">Acquisto immobilizzazioni materiali </t>
  </si>
  <si>
    <t>saldo acquisti-cessioni immobilizzazioni</t>
  </si>
  <si>
    <t>RENDICONTO FINANZIARIO AL 31/12/2017</t>
  </si>
  <si>
    <t>Saldo valori finanziari al 01.01.2017</t>
  </si>
  <si>
    <t>Saldo valori finanziari al 31.12.2017</t>
  </si>
  <si>
    <t>Incremento Titoli</t>
  </si>
  <si>
    <t>Variazione negativa Capitale Circ.Netto</t>
  </si>
  <si>
    <t>Riserva per i beni vincolati</t>
  </si>
  <si>
    <t>Netto investimenti Fondazione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</si>
</sst>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0" xfId="43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43" fontId="0" fillId="0" borderId="20" xfId="43" applyFont="1" applyBorder="1" applyAlignment="1">
      <alignment/>
    </xf>
    <xf numFmtId="43" fontId="0" fillId="0" borderId="19" xfId="43" applyFont="1" applyBorder="1" applyAlignment="1">
      <alignment/>
    </xf>
    <xf numFmtId="43" fontId="0" fillId="0" borderId="18" xfId="43" applyFont="1" applyBorder="1" applyAlignment="1">
      <alignment/>
    </xf>
    <xf numFmtId="0" fontId="0" fillId="0" borderId="12" xfId="0" applyFill="1" applyBorder="1" applyAlignment="1">
      <alignment/>
    </xf>
    <xf numFmtId="0" fontId="0" fillId="33" borderId="18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165" fontId="1" fillId="33" borderId="19" xfId="43" applyNumberFormat="1" applyFont="1" applyFill="1" applyBorder="1" applyAlignment="1">
      <alignment/>
    </xf>
    <xf numFmtId="165" fontId="0" fillId="0" borderId="10" xfId="43" applyNumberFormat="1" applyFont="1" applyBorder="1" applyAlignment="1">
      <alignment/>
    </xf>
    <xf numFmtId="165" fontId="0" fillId="0" borderId="0" xfId="43" applyNumberFormat="1" applyFont="1" applyBorder="1" applyAlignment="1">
      <alignment/>
    </xf>
    <xf numFmtId="165" fontId="1" fillId="0" borderId="18" xfId="43" applyNumberFormat="1" applyFont="1" applyBorder="1" applyAlignment="1">
      <alignment/>
    </xf>
    <xf numFmtId="165" fontId="0" fillId="0" borderId="15" xfId="43" applyNumberFormat="1" applyFont="1" applyBorder="1" applyAlignment="1">
      <alignment/>
    </xf>
    <xf numFmtId="165" fontId="0" fillId="0" borderId="0" xfId="43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18" xfId="43" applyNumberFormat="1" applyFont="1" applyBorder="1" applyAlignment="1">
      <alignment/>
    </xf>
    <xf numFmtId="43" fontId="4" fillId="34" borderId="19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5" fontId="0" fillId="0" borderId="0" xfId="43" applyNumberFormat="1" applyFont="1" applyFill="1" applyBorder="1" applyAlignment="1">
      <alignment/>
    </xf>
    <xf numFmtId="165" fontId="0" fillId="0" borderId="15" xfId="43" applyNumberFormat="1" applyFont="1" applyFill="1" applyBorder="1" applyAlignment="1">
      <alignment/>
    </xf>
    <xf numFmtId="165" fontId="0" fillId="0" borderId="10" xfId="43" applyNumberFormat="1" applyFont="1" applyFill="1" applyBorder="1" applyAlignment="1">
      <alignment/>
    </xf>
    <xf numFmtId="165" fontId="0" fillId="0" borderId="0" xfId="43" applyNumberFormat="1" applyFont="1" applyFill="1" applyBorder="1" applyAlignment="1">
      <alignment/>
    </xf>
    <xf numFmtId="165" fontId="0" fillId="0" borderId="18" xfId="43" applyNumberFormat="1" applyFont="1" applyBorder="1" applyAlignment="1">
      <alignment/>
    </xf>
    <xf numFmtId="165" fontId="1" fillId="34" borderId="19" xfId="0" applyNumberFormat="1" applyFont="1" applyFill="1" applyBorder="1" applyAlignment="1">
      <alignment/>
    </xf>
    <xf numFmtId="165" fontId="1" fillId="35" borderId="19" xfId="43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43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13" xfId="43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165" fontId="1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0" fillId="0" borderId="23" xfId="43" applyNumberFormat="1" applyFont="1" applyBorder="1" applyAlignment="1">
      <alignment/>
    </xf>
    <xf numFmtId="0" fontId="0" fillId="0" borderId="24" xfId="0" applyBorder="1" applyAlignment="1">
      <alignment/>
    </xf>
    <xf numFmtId="165" fontId="0" fillId="0" borderId="25" xfId="43" applyNumberFormat="1" applyFont="1" applyBorder="1" applyAlignment="1">
      <alignment/>
    </xf>
    <xf numFmtId="0" fontId="0" fillId="33" borderId="26" xfId="0" applyFill="1" applyBorder="1" applyAlignment="1">
      <alignment/>
    </xf>
    <xf numFmtId="165" fontId="1" fillId="33" borderId="27" xfId="43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65" fontId="1" fillId="33" borderId="18" xfId="43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43" fontId="0" fillId="0" borderId="19" xfId="43" applyFont="1" applyBorder="1" applyAlignment="1">
      <alignment/>
    </xf>
    <xf numFmtId="43" fontId="0" fillId="0" borderId="18" xfId="43" applyFont="1" applyBorder="1" applyAlignment="1">
      <alignment/>
    </xf>
    <xf numFmtId="165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36" borderId="10" xfId="0" applyFont="1" applyFill="1" applyBorder="1" applyAlignment="1">
      <alignment horizontal="center"/>
    </xf>
    <xf numFmtId="165" fontId="0" fillId="36" borderId="0" xfId="43" applyNumberFormat="1" applyFont="1" applyFill="1" applyBorder="1" applyAlignment="1">
      <alignment/>
    </xf>
    <xf numFmtId="165" fontId="0" fillId="36" borderId="15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33" borderId="0" xfId="43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3" fontId="0" fillId="0" borderId="0" xfId="43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view="pageBreakPreview" zoomScale="60" zoomScalePageLayoutView="0" workbookViewId="0" topLeftCell="A1">
      <selection activeCell="F49" sqref="F49"/>
    </sheetView>
  </sheetViews>
  <sheetFormatPr defaultColWidth="9.140625" defaultRowHeight="12.75"/>
  <cols>
    <col min="1" max="1" width="48.421875" style="0" customWidth="1"/>
    <col min="2" max="2" width="16.28125" style="30" bestFit="1" customWidth="1"/>
    <col min="4" max="4" width="35.00390625" style="0" bestFit="1" customWidth="1"/>
    <col min="5" max="5" width="14.140625" style="0" customWidth="1"/>
    <col min="6" max="6" width="26.421875" style="0" bestFit="1" customWidth="1"/>
    <col min="8" max="8" width="20.00390625" style="1" customWidth="1"/>
    <col min="9" max="9" width="12.8515625" style="1" bestFit="1" customWidth="1"/>
    <col min="10" max="10" width="11.28125" style="0" bestFit="1" customWidth="1"/>
  </cols>
  <sheetData>
    <row r="1" spans="1:8" ht="30" customHeight="1" thickBot="1">
      <c r="A1" s="68" t="s">
        <v>34</v>
      </c>
      <c r="B1" s="69"/>
      <c r="C1" s="69"/>
      <c r="D1" s="69"/>
      <c r="E1" s="69"/>
      <c r="F1" s="69"/>
      <c r="G1" s="69"/>
      <c r="H1" s="70"/>
    </row>
    <row r="3" spans="1:4" ht="12.75">
      <c r="A3" s="15" t="s">
        <v>10</v>
      </c>
      <c r="B3" s="25">
        <v>38726</v>
      </c>
      <c r="C3" s="3"/>
      <c r="D3" s="4"/>
    </row>
    <row r="4" spans="1:4" ht="12.75">
      <c r="A4" s="5" t="s">
        <v>12</v>
      </c>
      <c r="B4" s="35">
        <v>-1531</v>
      </c>
      <c r="C4" s="7"/>
      <c r="D4" s="8"/>
    </row>
    <row r="5" spans="1:4" ht="12.75">
      <c r="A5" s="5" t="s">
        <v>13</v>
      </c>
      <c r="B5" s="35">
        <v>1011</v>
      </c>
      <c r="C5" s="7"/>
      <c r="D5" s="8"/>
    </row>
    <row r="6" spans="1:4" ht="12.75">
      <c r="A6" s="34"/>
      <c r="B6" s="35"/>
      <c r="C6" s="7"/>
      <c r="D6" s="8"/>
    </row>
    <row r="7" spans="1:6" ht="12.75">
      <c r="A7" s="9"/>
      <c r="B7" s="36"/>
      <c r="C7" s="10"/>
      <c r="D7" s="33">
        <f>+B3+B4+B5+B7+B6</f>
        <v>38206</v>
      </c>
      <c r="F7" s="42"/>
    </row>
    <row r="9" spans="1:4" ht="12.75">
      <c r="A9" s="12" t="s">
        <v>11</v>
      </c>
      <c r="B9" s="37">
        <v>80271</v>
      </c>
      <c r="C9" s="3"/>
      <c r="D9" s="4"/>
    </row>
    <row r="10" spans="1:8" ht="12.75">
      <c r="A10" s="19" t="s">
        <v>20</v>
      </c>
      <c r="B10" s="35">
        <f>+F10</f>
        <v>93262</v>
      </c>
      <c r="C10" s="7"/>
      <c r="D10" s="17">
        <f>15000+35000+68821+103262+50000</f>
        <v>272083</v>
      </c>
      <c r="E10" s="18">
        <f>15000+35000+68821+60000</f>
        <v>178821</v>
      </c>
      <c r="F10" s="39">
        <f>+D10-E10</f>
        <v>93262</v>
      </c>
      <c r="G10" s="61" t="s">
        <v>21</v>
      </c>
      <c r="H10" s="16"/>
    </row>
    <row r="11" spans="1:8" ht="12.75">
      <c r="A11" s="5" t="s">
        <v>23</v>
      </c>
      <c r="B11" s="35">
        <f>+F11</f>
        <v>49647</v>
      </c>
      <c r="C11" s="7"/>
      <c r="D11" s="58">
        <v>143066</v>
      </c>
      <c r="E11" s="59">
        <v>93419</v>
      </c>
      <c r="F11" s="60">
        <f>+D11-E11</f>
        <v>49647</v>
      </c>
      <c r="G11" s="61" t="s">
        <v>21</v>
      </c>
      <c r="H11" s="16"/>
    </row>
    <row r="12" spans="1:6" ht="12.75">
      <c r="A12" s="34"/>
      <c r="B12" s="35"/>
      <c r="C12" s="7"/>
      <c r="D12" s="47"/>
      <c r="F12" s="31"/>
    </row>
    <row r="13" spans="1:6" ht="12.75">
      <c r="A13" s="34"/>
      <c r="B13" s="35"/>
      <c r="C13" s="7"/>
      <c r="D13" s="47"/>
      <c r="F13" s="31"/>
    </row>
    <row r="14" spans="1:6" ht="12.75">
      <c r="A14" s="13"/>
      <c r="B14" s="32">
        <f>SUM(B9:B13)</f>
        <v>223180</v>
      </c>
      <c r="C14" s="14"/>
      <c r="D14" s="33">
        <f>+B14</f>
        <v>223180</v>
      </c>
      <c r="F14" s="31"/>
    </row>
    <row r="15" ht="12.75">
      <c r="F15" s="31"/>
    </row>
    <row r="16" spans="1:6" ht="12.75">
      <c r="A16" s="55" t="s">
        <v>28</v>
      </c>
      <c r="B16" s="56"/>
      <c r="C16" s="57"/>
      <c r="D16" s="57"/>
      <c r="E16" s="57"/>
      <c r="F16" s="40">
        <f>+D7+D14</f>
        <v>261386</v>
      </c>
    </row>
    <row r="18" spans="1:6" ht="12.75">
      <c r="A18" s="15" t="s">
        <v>0</v>
      </c>
      <c r="B18" s="26"/>
      <c r="C18" s="3"/>
      <c r="D18" s="21">
        <v>2017</v>
      </c>
      <c r="E18" s="24">
        <v>2016</v>
      </c>
      <c r="F18" s="4"/>
    </row>
    <row r="19" spans="1:6" ht="12.75">
      <c r="A19" s="5" t="s">
        <v>1</v>
      </c>
      <c r="B19" s="38">
        <f>-D19+E19</f>
        <v>-1461</v>
      </c>
      <c r="C19" s="7"/>
      <c r="D19" s="6">
        <v>2066</v>
      </c>
      <c r="E19" s="6">
        <v>605</v>
      </c>
      <c r="F19" s="8" t="s">
        <v>1</v>
      </c>
    </row>
    <row r="20" spans="1:6" ht="12.75">
      <c r="A20" s="5" t="s">
        <v>2</v>
      </c>
      <c r="B20" s="38">
        <f>-D20+E20</f>
        <v>-18507.380000000005</v>
      </c>
      <c r="C20" s="7"/>
      <c r="D20" s="71">
        <f>111301+144039</f>
        <v>255340</v>
      </c>
      <c r="E20" s="71">
        <f>35502.67+201329.95</f>
        <v>236832.62</v>
      </c>
      <c r="F20" s="8" t="s">
        <v>22</v>
      </c>
    </row>
    <row r="21" spans="1:6" ht="12.75">
      <c r="A21" s="5" t="s">
        <v>3</v>
      </c>
      <c r="B21" s="38">
        <f>-D21+E21</f>
        <v>2906.91</v>
      </c>
      <c r="C21" s="7"/>
      <c r="D21" s="71">
        <f>6793.26+918.66</f>
        <v>7711.92</v>
      </c>
      <c r="E21" s="71">
        <f>10227.33+391.5</f>
        <v>10618.83</v>
      </c>
      <c r="F21" s="8" t="s">
        <v>29</v>
      </c>
    </row>
    <row r="22" spans="1:6" ht="12.75">
      <c r="A22" s="5" t="s">
        <v>4</v>
      </c>
      <c r="B22" s="38">
        <f>-D22+E22</f>
        <v>-473.77</v>
      </c>
      <c r="C22" s="7"/>
      <c r="D22" s="6">
        <v>2553.9</v>
      </c>
      <c r="E22" s="6">
        <v>2080.13</v>
      </c>
      <c r="F22" s="8" t="s">
        <v>4</v>
      </c>
    </row>
    <row r="23" spans="1:6" ht="12.75">
      <c r="A23" s="5" t="s">
        <v>5</v>
      </c>
      <c r="B23" s="38">
        <f aca="true" t="shared" si="0" ref="B23:B28">+D23-E23</f>
        <v>-9489.029999999999</v>
      </c>
      <c r="C23" s="7"/>
      <c r="D23" s="6">
        <f>95378.72+118552.9-19749.65</f>
        <v>194181.97</v>
      </c>
      <c r="E23" s="6">
        <f>140006.66+76663.77-2.15-12997.28</f>
        <v>203671</v>
      </c>
      <c r="F23" s="8" t="s">
        <v>5</v>
      </c>
    </row>
    <row r="24" spans="1:6" ht="12.75">
      <c r="A24" s="5" t="s">
        <v>6</v>
      </c>
      <c r="B24" s="38">
        <f t="shared" si="0"/>
        <v>463.22000000000116</v>
      </c>
      <c r="C24" s="7"/>
      <c r="D24" s="6">
        <v>24977.4</v>
      </c>
      <c r="E24" s="6">
        <f>23771.83+874.35-132</f>
        <v>24514.18</v>
      </c>
      <c r="F24" s="8" t="s">
        <v>6</v>
      </c>
    </row>
    <row r="25" spans="1:6" ht="12.75">
      <c r="A25" s="5" t="s">
        <v>7</v>
      </c>
      <c r="B25" s="38">
        <f t="shared" si="0"/>
        <v>-882.8800000000047</v>
      </c>
      <c r="C25" s="7"/>
      <c r="D25" s="6">
        <v>51102.06</v>
      </c>
      <c r="E25" s="6">
        <v>51984.94</v>
      </c>
      <c r="F25" s="8" t="s">
        <v>24</v>
      </c>
    </row>
    <row r="26" spans="1:6" ht="12.75">
      <c r="A26" s="5" t="s">
        <v>8</v>
      </c>
      <c r="B26" s="38">
        <f t="shared" si="0"/>
        <v>934.9199999999837</v>
      </c>
      <c r="C26" s="7"/>
      <c r="D26" s="6">
        <f>108337.86+104452.37</f>
        <v>212790.22999999998</v>
      </c>
      <c r="E26" s="6">
        <f>92592.53+119262.78</f>
        <v>211855.31</v>
      </c>
      <c r="F26" s="8" t="s">
        <v>25</v>
      </c>
    </row>
    <row r="27" spans="1:6" ht="12.75">
      <c r="A27" s="5" t="s">
        <v>31</v>
      </c>
      <c r="B27" s="38"/>
      <c r="C27" s="7"/>
      <c r="D27" s="6"/>
      <c r="E27" s="6"/>
      <c r="F27" s="8"/>
    </row>
    <row r="28" spans="1:6" ht="12.75">
      <c r="A28" s="5" t="s">
        <v>9</v>
      </c>
      <c r="B28" s="38">
        <f t="shared" si="0"/>
        <v>6000</v>
      </c>
      <c r="C28" s="7"/>
      <c r="D28" s="6">
        <v>6000</v>
      </c>
      <c r="E28" s="6">
        <v>0</v>
      </c>
      <c r="F28" s="8" t="s">
        <v>26</v>
      </c>
    </row>
    <row r="29" spans="1:6" ht="12.75">
      <c r="A29" s="21" t="s">
        <v>38</v>
      </c>
      <c r="B29" s="28">
        <f>SUM(B19:B28)</f>
        <v>-20509.010000000024</v>
      </c>
      <c r="C29" s="22"/>
      <c r="D29" s="23"/>
      <c r="E29" s="24"/>
      <c r="F29" s="25">
        <f>+B29</f>
        <v>-20509.010000000024</v>
      </c>
    </row>
    <row r="31" spans="1:6" ht="12.75">
      <c r="A31" s="15" t="s">
        <v>14</v>
      </c>
      <c r="B31" s="26"/>
      <c r="C31" s="3"/>
      <c r="D31" s="3"/>
      <c r="E31" s="3"/>
      <c r="F31" s="4"/>
    </row>
    <row r="32" spans="1:6" ht="12.75">
      <c r="A32" s="5" t="s">
        <v>37</v>
      </c>
      <c r="B32" s="65">
        <v>0</v>
      </c>
      <c r="C32" s="7"/>
      <c r="D32" s="65"/>
      <c r="E32" s="7"/>
      <c r="F32" s="8"/>
    </row>
    <row r="33" spans="1:6" ht="12.75">
      <c r="A33" s="5" t="s">
        <v>15</v>
      </c>
      <c r="B33" s="27">
        <f>107850-159792</f>
        <v>-51942</v>
      </c>
      <c r="C33" s="7"/>
      <c r="D33" s="7"/>
      <c r="E33" s="7"/>
      <c r="F33" s="8"/>
    </row>
    <row r="34" spans="1:6" ht="12.75">
      <c r="A34" s="5" t="s">
        <v>16</v>
      </c>
      <c r="B34" s="27">
        <v>-1011</v>
      </c>
      <c r="C34" s="7"/>
      <c r="D34" s="7"/>
      <c r="E34" s="7"/>
      <c r="F34" s="8"/>
    </row>
    <row r="35" spans="1:10" ht="12.75">
      <c r="A35" s="5" t="s">
        <v>17</v>
      </c>
      <c r="B35" s="27">
        <v>1531</v>
      </c>
      <c r="C35" s="7"/>
      <c r="D35" s="7"/>
      <c r="E35" s="7"/>
      <c r="F35" s="8"/>
      <c r="J35" s="2"/>
    </row>
    <row r="36" spans="1:6" ht="12.75">
      <c r="A36" s="9"/>
      <c r="B36" s="29"/>
      <c r="C36" s="10"/>
      <c r="D36" s="11">
        <f>SUM(B32:B35)</f>
        <v>-51422</v>
      </c>
      <c r="E36" s="10"/>
      <c r="F36" s="40">
        <f>+D36</f>
        <v>-51422</v>
      </c>
    </row>
    <row r="38" spans="1:6" ht="12.75">
      <c r="A38" s="15" t="s">
        <v>18</v>
      </c>
      <c r="B38" s="26"/>
      <c r="C38" s="3"/>
      <c r="D38" s="62" t="s">
        <v>33</v>
      </c>
      <c r="E38" s="43"/>
      <c r="F38" s="45" t="s">
        <v>27</v>
      </c>
    </row>
    <row r="39" spans="1:6" ht="12.75">
      <c r="A39" s="5" t="s">
        <v>19</v>
      </c>
      <c r="B39" s="66">
        <v>0</v>
      </c>
      <c r="C39" s="7"/>
      <c r="D39" s="63">
        <v>0</v>
      </c>
      <c r="E39" s="27"/>
      <c r="F39" s="46"/>
    </row>
    <row r="40" spans="1:6" ht="12.75">
      <c r="A40" s="5" t="s">
        <v>32</v>
      </c>
      <c r="B40" s="66">
        <f>3779809-3709568</f>
        <v>70241</v>
      </c>
      <c r="C40" s="7"/>
      <c r="D40" s="63">
        <v>0</v>
      </c>
      <c r="E40" s="44"/>
      <c r="F40" s="46">
        <v>0</v>
      </c>
    </row>
    <row r="41" spans="1:6" ht="12.75">
      <c r="A41" s="34" t="s">
        <v>39</v>
      </c>
      <c r="B41" s="27">
        <v>-55770</v>
      </c>
      <c r="C41" s="7"/>
      <c r="D41" s="63"/>
      <c r="E41" s="44"/>
      <c r="F41" s="46"/>
    </row>
    <row r="42" spans="1:10" ht="12.75">
      <c r="A42" s="9" t="s">
        <v>40</v>
      </c>
      <c r="B42" s="67">
        <f>+B39+B40+B41</f>
        <v>14471</v>
      </c>
      <c r="C42" s="10"/>
      <c r="D42" s="64">
        <f>+D40-E40</f>
        <v>0</v>
      </c>
      <c r="E42" s="10"/>
      <c r="F42" s="40">
        <f>-B42</f>
        <v>-14471</v>
      </c>
      <c r="G42" s="31"/>
      <c r="J42" s="1"/>
    </row>
    <row r="43" ht="12.75">
      <c r="J43" s="1"/>
    </row>
    <row r="44" ht="13.5" thickBot="1">
      <c r="D44" s="31"/>
    </row>
    <row r="45" spans="1:2" ht="12.75">
      <c r="A45" s="49" t="s">
        <v>35</v>
      </c>
      <c r="B45" s="50">
        <v>364012</v>
      </c>
    </row>
    <row r="46" spans="1:2" ht="13.5" thickBot="1">
      <c r="A46" s="51" t="s">
        <v>36</v>
      </c>
      <c r="B46" s="52">
        <v>538996</v>
      </c>
    </row>
    <row r="47" spans="1:8" ht="13.5" thickBot="1">
      <c r="A47" s="53" t="s">
        <v>30</v>
      </c>
      <c r="B47" s="54">
        <f>+B46-B45</f>
        <v>174984</v>
      </c>
      <c r="C47" s="20"/>
      <c r="D47" s="20"/>
      <c r="E47" s="20"/>
      <c r="F47" s="48">
        <f>+F42+F36+F29+F16</f>
        <v>174983.99</v>
      </c>
      <c r="G47" s="20"/>
      <c r="H47" s="41">
        <f>+F47-B47</f>
        <v>-0.010000000009313226</v>
      </c>
    </row>
    <row r="51" ht="12.75">
      <c r="F51" s="1"/>
    </row>
    <row r="52" ht="12.75">
      <c r="F52" s="1"/>
    </row>
    <row r="53" ht="12.75"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8" ht="12.75">
      <c r="F78" s="2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9" ht="12.75">
      <c r="D89" s="1"/>
    </row>
    <row r="90" spans="4:5" ht="12.75">
      <c r="D90" s="1"/>
      <c r="E90" s="2"/>
    </row>
    <row r="91" spans="4:5" ht="12.75">
      <c r="D91" s="1"/>
      <c r="E91" s="2"/>
    </row>
    <row r="92" ht="12.75">
      <c r="D92" s="1"/>
    </row>
    <row r="93" ht="12.75">
      <c r="D93" s="1"/>
    </row>
  </sheetData>
  <sheetProtection/>
  <mergeCells count="1">
    <mergeCell ref="A1:H1"/>
  </mergeCells>
  <printOptions/>
  <pageMargins left="0.75" right="0.75" top="0.74" bottom="0.64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Giovanni</cp:lastModifiedBy>
  <cp:lastPrinted>2018-06-22T13:52:55Z</cp:lastPrinted>
  <dcterms:created xsi:type="dcterms:W3CDTF">2006-02-09T23:04:38Z</dcterms:created>
  <dcterms:modified xsi:type="dcterms:W3CDTF">2018-06-22T13:55:34Z</dcterms:modified>
  <cp:category/>
  <cp:version/>
  <cp:contentType/>
  <cp:contentStatus/>
</cp:coreProperties>
</file>